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7605"/>
  </bookViews>
  <sheets>
    <sheet name="9 thang" sheetId="1" r:id="rId1"/>
  </sheets>
  <externalReferences>
    <externalReference r:id="rId2"/>
  </externalReferences>
  <definedNames>
    <definedName name="chuong_pl_105" localSheetId="0">'9 thang'!$E$1</definedName>
    <definedName name="chuong_pl_105_name" localSheetId="0">'9 thang'!$A$3</definedName>
    <definedName name="chuong_pl_105_name_name" localSheetId="0">'9 thang'!$A$4</definedName>
    <definedName name="chuong_pl_105_name_name_name" localSheetId="0">'9 thang'!#REF!</definedName>
    <definedName name="_xlnm.Print_Area" localSheetId="0">'9 thang'!$A$1:$F$54</definedName>
    <definedName name="_xlnm.Print_Titles" localSheetId="0">'9 thang'!$11:$11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2" i="1" l="1"/>
  <c r="D52" i="1"/>
  <c r="D50" i="1" s="1"/>
  <c r="F32" i="1" l="1"/>
  <c r="F29" i="1"/>
  <c r="F14" i="1"/>
  <c r="E14" i="1"/>
  <c r="D33" i="1"/>
  <c r="F51" i="1" l="1"/>
  <c r="F52" i="1"/>
  <c r="F16" i="1"/>
  <c r="F21" i="1"/>
  <c r="F20" i="1"/>
  <c r="F18" i="1"/>
  <c r="F24" i="1"/>
  <c r="F42" i="1" l="1"/>
  <c r="E51" i="1"/>
  <c r="E44" i="1"/>
  <c r="E21" i="1" l="1"/>
  <c r="D36" i="1"/>
  <c r="F36" i="1" s="1"/>
  <c r="D35" i="1"/>
  <c r="F35" i="1" s="1"/>
  <c r="F33" i="1"/>
  <c r="D31" i="1"/>
  <c r="F31" i="1" s="1"/>
  <c r="F30" i="1" l="1"/>
  <c r="D30" i="1"/>
  <c r="C32" i="1"/>
  <c r="C29" i="1" s="1"/>
  <c r="F23" i="1"/>
  <c r="F22" i="1" s="1"/>
  <c r="F15" i="1"/>
  <c r="D15" i="1"/>
  <c r="E15" i="1"/>
  <c r="C15" i="1"/>
  <c r="C17" i="1"/>
  <c r="C14" i="1" l="1"/>
  <c r="D47" i="1" l="1"/>
  <c r="E47" i="1" s="1"/>
  <c r="E45" i="1" s="1"/>
  <c r="C45" i="1"/>
  <c r="E42" i="1"/>
  <c r="C42" i="1"/>
  <c r="D23" i="1"/>
  <c r="C24" i="1"/>
  <c r="C23" i="1" l="1"/>
  <c r="C22" i="1" s="1"/>
  <c r="E24" i="1"/>
  <c r="C50" i="1"/>
  <c r="C53" i="1"/>
  <c r="C39" i="1"/>
  <c r="D42" i="1"/>
  <c r="D45" i="1"/>
  <c r="D53" i="1"/>
  <c r="D39" i="1"/>
  <c r="D22" i="1"/>
  <c r="E23" i="1" l="1"/>
  <c r="E22" i="1"/>
  <c r="F50" i="1"/>
  <c r="E50" i="1"/>
  <c r="C38" i="1"/>
  <c r="C37" i="1" s="1"/>
  <c r="D38" i="1"/>
  <c r="F38" i="1" s="1"/>
  <c r="F37" i="1" s="1"/>
  <c r="E38" i="1" l="1"/>
  <c r="D37" i="1"/>
  <c r="E37" i="1" s="1"/>
  <c r="E19" i="1" l="1"/>
  <c r="F19" i="1"/>
  <c r="D34" i="1"/>
  <c r="F34" i="1" s="1"/>
  <c r="D17" i="1"/>
  <c r="F17" i="1" s="1"/>
  <c r="E17" i="1" l="1"/>
  <c r="D14" i="1"/>
  <c r="D32" i="1"/>
  <c r="E34" i="1"/>
  <c r="E32" i="1" s="1"/>
  <c r="D29" i="1" l="1"/>
</calcChain>
</file>

<file path=xl/sharedStrings.xml><?xml version="1.0" encoding="utf-8"?>
<sst xmlns="http://schemas.openxmlformats.org/spreadsheetml/2006/main" count="94" uniqueCount="64">
  <si>
    <t>Mẫu biểu số 75</t>
  </si>
  <si>
    <t>Đơn vị: Triệu đồng</t>
  </si>
  <si>
    <t>Số TT</t>
  </si>
  <si>
    <t>Nội dung</t>
  </si>
  <si>
    <t>Dự toán năm</t>
  </si>
  <si>
    <t>Ước thực hiện/Dự toán năm (tỷ lệ %)</t>
  </si>
  <si>
    <t>A</t>
  </si>
  <si>
    <t>Tổng số thu, chi, nộp ngân sách phí, lệ phí</t>
  </si>
  <si>
    <t>I</t>
  </si>
  <si>
    <t>Số thu phí, lệ phí</t>
  </si>
  <si>
    <t>II</t>
  </si>
  <si>
    <t>Chi từ nguồn thu phí được để lại</t>
  </si>
  <si>
    <t>Chi sự nghiệp….</t>
  </si>
  <si>
    <t>a</t>
  </si>
  <si>
    <t>Kinh phí thường xuyên giao tự chủ</t>
  </si>
  <si>
    <t>b</t>
  </si>
  <si>
    <t>Kinh phí thường xuyên không giao tự chủ</t>
  </si>
  <si>
    <t>Chi quản lý hành chính</t>
  </si>
  <si>
    <t>Kinh phí giao thực hiện chế độ tự chủ</t>
  </si>
  <si>
    <t>Kinh phí không giao thực hiện chế độ tự chủ</t>
  </si>
  <si>
    <t>III</t>
  </si>
  <si>
    <t>Số phí, lệ phí nộp ngân sách nhà nước</t>
  </si>
  <si>
    <t>B</t>
  </si>
  <si>
    <t>Dự toán chi ngân sách nhà nước</t>
  </si>
  <si>
    <t>Nguồn ngân sách trong nước</t>
  </si>
  <si>
    <t>1.1</t>
  </si>
  <si>
    <t>1.2</t>
  </si>
  <si>
    <t>Chi sự nghiệp khoa học, công nghệ, đổi mới sáng tạo và chuyển đổi số</t>
  </si>
  <si>
    <t>Chi sự nghiệp giáo dục, đào tạo</t>
  </si>
  <si>
    <t>Chi sự nghiệp y tế, dân số và gia đình</t>
  </si>
  <si>
    <t>Chi bảo đảm xã hội</t>
  </si>
  <si>
    <t>Chi hoạt động kinh tế</t>
  </si>
  <si>
    <t>6.1</t>
  </si>
  <si>
    <t>6.2</t>
  </si>
  <si>
    <t>Chi sự nghiệp bảo vệ môi trường</t>
  </si>
  <si>
    <t>Chi sự nghiệp văn hóa thông tin</t>
  </si>
  <si>
    <t>Chi sự nghiệp phát thanh, truyền hình, thông tấn</t>
  </si>
  <si>
    <t>Chi sự nghiệp thể dục thể thao</t>
  </si>
  <si>
    <t>Nguồn vốn viện trợ</t>
  </si>
  <si>
    <t>Nguồn vay nợ nước ngoài</t>
  </si>
  <si>
    <t>Chương: 412</t>
  </si>
  <si>
    <t>CÔNG KHAI THỰC HIỆN DỰ TOÁN THU - CHI NGÂN SÁCH</t>
  </si>
  <si>
    <t xml:space="preserve">             Căn cứ Nghị định số 73/2026/NĐ-CP ngày 10 tháng 3 năm 2026 của Chính phủ quy định chi tiết thi hành một số điều của Luật Ngân sách nhà nước;</t>
  </si>
  <si>
    <t xml:space="preserve">             Căn cứ Thông tư số 26/2026/TT-BTC ngày 25 tháng 3 năm 2026 của Bộ Tài chính quy định chi tiết và hướng dẫn thi hành một số điều của Nghị định số 73/2026/NĐ-CP ngày 10 tháng 3 năm 2026 của Chính phủ quy định chi tiết và hướng dẫn thi hành một số điều của Luật Ngân sách nhà nước;</t>
  </si>
  <si>
    <t>2.1</t>
  </si>
  <si>
    <t>2.2</t>
  </si>
  <si>
    <t>7.1</t>
  </si>
  <si>
    <t>7.2</t>
  </si>
  <si>
    <t>3.1</t>
  </si>
  <si>
    <t>3.2</t>
  </si>
  <si>
    <t>Lệ phí cấp giấy CNQSD đất</t>
  </si>
  <si>
    <t>Phí thẩm định hồ sơ cấp giấy CNQSD đất</t>
  </si>
  <si>
    <t>Phí khai thác sử dụng tài liệu đất đai</t>
  </si>
  <si>
    <t>Phí đăng ký giao dịch bảo đảm</t>
  </si>
  <si>
    <t>Phí khai thác sử dụng thông tin dữ liệu đo đạc bản đồ</t>
  </si>
  <si>
    <t>Phí</t>
  </si>
  <si>
    <t>Lệ phí</t>
  </si>
  <si>
    <t xml:space="preserve"> -</t>
  </si>
  <si>
    <t>9 THÁNG NĂM 2026</t>
  </si>
  <si>
    <t>Đơn vị: Văn phòng đăng ký đất đai</t>
  </si>
  <si>
    <t xml:space="preserve">             Văn phòng Đăng ký đất đai công khai tình hình thực hiện dự toán thu-chi ngân sách 9 tháng năm 2026 như sau:</t>
  </si>
  <si>
    <t>Ước thực hiện 9 tháng</t>
  </si>
  <si>
    <t>Ước thực hiện 9 tháng này so với cùng kỳ năm trước (tỷ lệ%)</t>
  </si>
  <si>
    <t>(Kèm theo Quyết định số 202/QĐ-VPĐKĐĐ ngày  09 /10/2026 của Văn phòng Đăng ký đất đai tỉnh Lạng Sơn)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</si>
</sst>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_);_(* \(#,##0.0\);_(* &quot;-&quot;??_);_(@_)"/>
    <numFmt numFmtId="165" formatCode="#,##0.0"/>
    <numFmt numFmtId="166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164" fontId="5" fillId="2" borderId="1" xfId="1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164" fontId="5" fillId="3" borderId="1" xfId="1" applyNumberFormat="1" applyFont="1" applyFill="1" applyBorder="1" applyAlignment="1">
      <alignment horizontal="right" vertical="center" wrapText="1"/>
    </xf>
    <xf numFmtId="4" fontId="3" fillId="3" borderId="0" xfId="0" applyNumberFormat="1" applyFont="1" applyFill="1" applyAlignment="1">
      <alignment vertical="center" wrapText="1"/>
    </xf>
    <xf numFmtId="0" fontId="8" fillId="4" borderId="1" xfId="0" applyFont="1" applyFill="1" applyBorder="1" applyAlignment="1" applyProtection="1">
      <alignment vertical="center" wrapText="1" shrinkToFit="1"/>
      <protection locked="0"/>
    </xf>
    <xf numFmtId="165" fontId="9" fillId="3" borderId="2" xfId="0" applyNumberFormat="1" applyFont="1" applyFill="1" applyBorder="1" applyAlignment="1">
      <alignment vertical="center" wrapText="1"/>
    </xf>
    <xf numFmtId="165" fontId="9" fillId="3" borderId="1" xfId="0" applyNumberFormat="1" applyFont="1" applyFill="1" applyBorder="1" applyAlignment="1">
      <alignment vertical="center"/>
    </xf>
    <xf numFmtId="0" fontId="3" fillId="0" borderId="0" xfId="0" applyFont="1" applyBorder="1"/>
    <xf numFmtId="165" fontId="8" fillId="4" borderId="0" xfId="0" applyNumberFormat="1" applyFont="1" applyFill="1" applyBorder="1" applyAlignment="1" applyProtection="1">
      <alignment horizontal="right" vertical="center" wrapText="1" shrinkToFit="1"/>
      <protection locked="0"/>
    </xf>
    <xf numFmtId="0" fontId="3" fillId="3" borderId="0" xfId="0" applyFont="1" applyFill="1" applyBorder="1" applyAlignment="1">
      <alignment vertical="center" wrapText="1"/>
    </xf>
    <xf numFmtId="164" fontId="10" fillId="2" borderId="1" xfId="1" applyNumberFormat="1" applyFont="1" applyFill="1" applyBorder="1" applyAlignment="1">
      <alignment horizontal="right" vertical="center" wrapText="1"/>
    </xf>
    <xf numFmtId="164" fontId="9" fillId="2" borderId="1" xfId="1" applyNumberFormat="1" applyFont="1" applyFill="1" applyBorder="1" applyAlignment="1">
      <alignment horizontal="right" vertical="center" wrapText="1"/>
    </xf>
    <xf numFmtId="164" fontId="9" fillId="3" borderId="1" xfId="1" applyNumberFormat="1" applyFont="1" applyFill="1" applyBorder="1" applyAlignment="1" applyProtection="1">
      <alignment horizontal="center" vertical="top"/>
      <protection locked="0"/>
    </xf>
    <xf numFmtId="164" fontId="10" fillId="3" borderId="1" xfId="1" applyNumberFormat="1" applyFont="1" applyFill="1" applyBorder="1" applyAlignment="1">
      <alignment horizontal="right" vertical="center" wrapText="1"/>
    </xf>
    <xf numFmtId="164" fontId="9" fillId="3" borderId="1" xfId="1" applyNumberFormat="1" applyFont="1" applyFill="1" applyBorder="1" applyAlignment="1">
      <alignment horizontal="right" vertical="center" wrapText="1"/>
    </xf>
    <xf numFmtId="166" fontId="9" fillId="3" borderId="1" xfId="1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nh%20tuan\AppData\Local\Temp\266b5bf8-ad90-4b48-801f-012f0870f636_Cong%20khai%20Quy%20I-2026.zip.636\BC%20th&#7921;c%20hi&#7879;n%20DT%20qu&#253;%20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9">
          <cell r="C9">
            <v>998</v>
          </cell>
        </row>
        <row r="43">
          <cell r="C43">
            <v>47.3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tabSelected="1" workbookViewId="0">
      <selection activeCell="A5" sqref="A5:F5"/>
    </sheetView>
  </sheetViews>
  <sheetFormatPr defaultColWidth="9.140625" defaultRowHeight="15.75" x14ac:dyDescent="0.25"/>
  <cols>
    <col min="1" max="1" width="9.140625" style="1"/>
    <col min="2" max="2" width="41.5703125" style="1" customWidth="1"/>
    <col min="3" max="4" width="19.140625" style="1" customWidth="1"/>
    <col min="5" max="6" width="18.42578125" style="1" customWidth="1"/>
    <col min="7" max="7" width="11.42578125" style="1" customWidth="1"/>
    <col min="8" max="16384" width="9.140625" style="1"/>
  </cols>
  <sheetData>
    <row r="1" spans="1:6" ht="17.25" customHeight="1" x14ac:dyDescent="0.25">
      <c r="A1" s="35" t="s">
        <v>59</v>
      </c>
      <c r="B1" s="35"/>
      <c r="E1" s="34" t="s">
        <v>0</v>
      </c>
      <c r="F1" s="34"/>
    </row>
    <row r="2" spans="1:6" ht="17.25" customHeight="1" x14ac:dyDescent="0.25">
      <c r="A2" s="35" t="s">
        <v>40</v>
      </c>
      <c r="B2" s="35"/>
      <c r="E2" s="34"/>
      <c r="F2" s="34"/>
    </row>
    <row r="3" spans="1:6" ht="17.25" customHeight="1" x14ac:dyDescent="0.25">
      <c r="A3" s="33" t="s">
        <v>41</v>
      </c>
      <c r="B3" s="33"/>
      <c r="C3" s="33"/>
      <c r="D3" s="33"/>
      <c r="E3" s="33"/>
      <c r="F3" s="33"/>
    </row>
    <row r="4" spans="1:6" ht="17.25" customHeight="1" x14ac:dyDescent="0.25">
      <c r="A4" s="33" t="s">
        <v>58</v>
      </c>
      <c r="B4" s="33"/>
      <c r="C4" s="33"/>
      <c r="D4" s="33"/>
      <c r="E4" s="33"/>
      <c r="F4" s="33"/>
    </row>
    <row r="5" spans="1:6" ht="40.5" customHeight="1" x14ac:dyDescent="0.25">
      <c r="A5" s="32" t="s">
        <v>63</v>
      </c>
      <c r="B5" s="32"/>
      <c r="C5" s="32"/>
      <c r="D5" s="32"/>
      <c r="E5" s="32"/>
      <c r="F5" s="32"/>
    </row>
    <row r="6" spans="1:6" ht="17.25" customHeight="1" x14ac:dyDescent="0.25">
      <c r="A6" s="8"/>
      <c r="B6" s="8"/>
      <c r="C6" s="8"/>
      <c r="D6" s="8"/>
      <c r="E6" s="8"/>
      <c r="F6" s="8"/>
    </row>
    <row r="7" spans="1:6" ht="30" customHeight="1" x14ac:dyDescent="0.25">
      <c r="A7" s="30" t="s">
        <v>42</v>
      </c>
      <c r="B7" s="30"/>
      <c r="C7" s="30"/>
      <c r="D7" s="30"/>
      <c r="E7" s="30"/>
      <c r="F7" s="30"/>
    </row>
    <row r="8" spans="1:6" ht="54.75" customHeight="1" x14ac:dyDescent="0.25">
      <c r="A8" s="30" t="s">
        <v>43</v>
      </c>
      <c r="B8" s="30"/>
      <c r="C8" s="30"/>
      <c r="D8" s="30"/>
      <c r="E8" s="30"/>
      <c r="F8" s="30"/>
    </row>
    <row r="9" spans="1:6" ht="22.5" customHeight="1" x14ac:dyDescent="0.25">
      <c r="A9" s="30" t="s">
        <v>60</v>
      </c>
      <c r="B9" s="30"/>
      <c r="C9" s="30"/>
      <c r="D9" s="30"/>
      <c r="E9" s="30"/>
      <c r="F9" s="30"/>
    </row>
    <row r="10" spans="1:6" ht="24" customHeight="1" x14ac:dyDescent="0.25">
      <c r="E10" s="31" t="s">
        <v>1</v>
      </c>
      <c r="F10" s="31"/>
    </row>
    <row r="11" spans="1:6" ht="65.25" customHeight="1" x14ac:dyDescent="0.25">
      <c r="A11" s="3" t="s">
        <v>2</v>
      </c>
      <c r="B11" s="3" t="s">
        <v>3</v>
      </c>
      <c r="C11" s="3" t="s">
        <v>4</v>
      </c>
      <c r="D11" s="3" t="s">
        <v>61</v>
      </c>
      <c r="E11" s="3" t="s">
        <v>5</v>
      </c>
      <c r="F11" s="3" t="s">
        <v>62</v>
      </c>
    </row>
    <row r="12" spans="1:6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x14ac:dyDescent="0.25">
      <c r="A13" s="3" t="s">
        <v>6</v>
      </c>
      <c r="B13" s="5" t="s">
        <v>7</v>
      </c>
      <c r="C13" s="10"/>
      <c r="D13" s="10"/>
      <c r="E13" s="10"/>
      <c r="F13" s="10"/>
    </row>
    <row r="14" spans="1:6" x14ac:dyDescent="0.25">
      <c r="A14" s="3" t="s">
        <v>8</v>
      </c>
      <c r="B14" s="5" t="s">
        <v>9</v>
      </c>
      <c r="C14" s="24">
        <f>C15+C17</f>
        <v>68</v>
      </c>
      <c r="D14" s="24">
        <f>D15+D17</f>
        <v>327.29149999999998</v>
      </c>
      <c r="E14" s="24">
        <f>D14/C14*100</f>
        <v>481.31102941176465</v>
      </c>
      <c r="F14" s="24">
        <f>D14/1506.8*100</f>
        <v>21.720964958853198</v>
      </c>
    </row>
    <row r="15" spans="1:6" x14ac:dyDescent="0.25">
      <c r="A15" s="3">
        <v>1</v>
      </c>
      <c r="B15" s="5" t="s">
        <v>56</v>
      </c>
      <c r="C15" s="24">
        <f>C16</f>
        <v>0</v>
      </c>
      <c r="D15" s="24">
        <f t="shared" ref="D15:E15" si="0">D16</f>
        <v>19.5045</v>
      </c>
      <c r="E15" s="24">
        <f t="shared" si="0"/>
        <v>0</v>
      </c>
      <c r="F15" s="25">
        <f>F16</f>
        <v>5.5711225364181658</v>
      </c>
    </row>
    <row r="16" spans="1:6" x14ac:dyDescent="0.25">
      <c r="A16" s="3"/>
      <c r="B16" s="18" t="s">
        <v>50</v>
      </c>
      <c r="C16" s="18"/>
      <c r="D16" s="19">
        <v>19.5045</v>
      </c>
      <c r="E16" s="24"/>
      <c r="F16" s="25">
        <f>D16/350.1*100</f>
        <v>5.5711225364181658</v>
      </c>
    </row>
    <row r="17" spans="1:8" x14ac:dyDescent="0.25">
      <c r="A17" s="3">
        <v>2</v>
      </c>
      <c r="B17" s="5" t="s">
        <v>55</v>
      </c>
      <c r="C17" s="24">
        <f>SUM(C18:C21)</f>
        <v>68</v>
      </c>
      <c r="D17" s="24">
        <f>SUM(D18:D21)</f>
        <v>307.78699999999998</v>
      </c>
      <c r="E17" s="24">
        <f>D17/C17*100</f>
        <v>452.62794117647059</v>
      </c>
      <c r="F17" s="25">
        <f>D17/358.86*100</f>
        <v>85.767987516022941</v>
      </c>
      <c r="G17" s="21"/>
    </row>
    <row r="18" spans="1:8" x14ac:dyDescent="0.25">
      <c r="A18" s="3" t="s">
        <v>57</v>
      </c>
      <c r="B18" s="18" t="s">
        <v>51</v>
      </c>
      <c r="C18" s="18"/>
      <c r="D18" s="19">
        <v>11.428000000000001</v>
      </c>
      <c r="E18" s="25"/>
      <c r="F18" s="25">
        <f>D18/808.1*100</f>
        <v>1.4141814131914368</v>
      </c>
      <c r="G18" s="22"/>
    </row>
    <row r="19" spans="1:8" x14ac:dyDescent="0.25">
      <c r="A19" s="3" t="s">
        <v>57</v>
      </c>
      <c r="B19" s="18" t="s">
        <v>52</v>
      </c>
      <c r="C19" s="18">
        <v>65</v>
      </c>
      <c r="D19" s="26">
        <v>289.84899999999999</v>
      </c>
      <c r="E19" s="25">
        <f>D19/C19*100</f>
        <v>445.92153846153843</v>
      </c>
      <c r="F19" s="25">
        <f>D19/198.9*100</f>
        <v>145.72599296128709</v>
      </c>
      <c r="G19" s="22"/>
    </row>
    <row r="20" spans="1:8" x14ac:dyDescent="0.25">
      <c r="A20" s="3" t="s">
        <v>57</v>
      </c>
      <c r="B20" s="18" t="s">
        <v>53</v>
      </c>
      <c r="C20" s="18"/>
      <c r="D20" s="19">
        <v>4.51</v>
      </c>
      <c r="E20" s="25"/>
      <c r="F20" s="25">
        <f>D20/148.1*100</f>
        <v>3.0452397029034439</v>
      </c>
      <c r="G20" s="22"/>
    </row>
    <row r="21" spans="1:8" ht="30" customHeight="1" x14ac:dyDescent="0.25">
      <c r="A21" s="3" t="s">
        <v>57</v>
      </c>
      <c r="B21" s="18" t="s">
        <v>54</v>
      </c>
      <c r="C21" s="18">
        <v>3</v>
      </c>
      <c r="D21" s="25">
        <v>2</v>
      </c>
      <c r="E21" s="25">
        <f>D21/C21*100</f>
        <v>66.666666666666657</v>
      </c>
      <c r="F21" s="25">
        <f>D21/1.6*100</f>
        <v>125</v>
      </c>
      <c r="G21" s="22"/>
    </row>
    <row r="22" spans="1:8" ht="15.75" customHeight="1" x14ac:dyDescent="0.25">
      <c r="A22" s="3" t="s">
        <v>10</v>
      </c>
      <c r="B22" s="5" t="s">
        <v>11</v>
      </c>
      <c r="C22" s="24">
        <f>C23+C26</f>
        <v>47.3</v>
      </c>
      <c r="D22" s="24">
        <f>D23+D26</f>
        <v>105.8</v>
      </c>
      <c r="E22" s="24">
        <f>+D22/C22*100</f>
        <v>223.67864693446089</v>
      </c>
      <c r="F22" s="24">
        <f>F23</f>
        <v>41.884402216943784</v>
      </c>
      <c r="G22" s="22"/>
    </row>
    <row r="23" spans="1:8" x14ac:dyDescent="0.25">
      <c r="A23" s="3">
        <v>1</v>
      </c>
      <c r="B23" s="5" t="s">
        <v>12</v>
      </c>
      <c r="C23" s="24">
        <f>C24</f>
        <v>47.3</v>
      </c>
      <c r="D23" s="24">
        <f>D24</f>
        <v>105.8</v>
      </c>
      <c r="E23" s="24">
        <f>+D23/C23*100</f>
        <v>223.67864693446089</v>
      </c>
      <c r="F23" s="24">
        <f>F24</f>
        <v>41.884402216943784</v>
      </c>
      <c r="G23" s="22"/>
    </row>
    <row r="24" spans="1:8" x14ac:dyDescent="0.25">
      <c r="A24" s="4" t="s">
        <v>13</v>
      </c>
      <c r="B24" s="6" t="s">
        <v>14</v>
      </c>
      <c r="C24" s="25">
        <f>[1]Sheet1!$C$43</f>
        <v>47.3</v>
      </c>
      <c r="D24" s="25">
        <v>105.8</v>
      </c>
      <c r="E24" s="25">
        <f>+D24/C24*100</f>
        <v>223.67864693446089</v>
      </c>
      <c r="F24" s="25">
        <f>D24/252.6*100</f>
        <v>41.884402216943784</v>
      </c>
      <c r="G24" s="21"/>
    </row>
    <row r="25" spans="1:8" x14ac:dyDescent="0.25">
      <c r="A25" s="4" t="s">
        <v>15</v>
      </c>
      <c r="B25" s="6" t="s">
        <v>16</v>
      </c>
      <c r="C25" s="25"/>
      <c r="D25" s="25"/>
      <c r="E25" s="25"/>
      <c r="F25" s="25"/>
    </row>
    <row r="26" spans="1:8" x14ac:dyDescent="0.25">
      <c r="A26" s="3">
        <v>2</v>
      </c>
      <c r="B26" s="5" t="s">
        <v>17</v>
      </c>
      <c r="C26" s="25"/>
      <c r="D26" s="25"/>
      <c r="E26" s="25"/>
      <c r="F26" s="25"/>
    </row>
    <row r="27" spans="1:8" x14ac:dyDescent="0.25">
      <c r="A27" s="4" t="s">
        <v>13</v>
      </c>
      <c r="B27" s="6" t="s">
        <v>18</v>
      </c>
      <c r="C27" s="25"/>
      <c r="D27" s="25"/>
      <c r="E27" s="25"/>
      <c r="F27" s="25"/>
    </row>
    <row r="28" spans="1:8" x14ac:dyDescent="0.25">
      <c r="A28" s="4" t="s">
        <v>15</v>
      </c>
      <c r="B28" s="6" t="s">
        <v>19</v>
      </c>
      <c r="C28" s="25"/>
      <c r="D28" s="25"/>
      <c r="E28" s="25"/>
      <c r="F28" s="25"/>
      <c r="H28" s="21"/>
    </row>
    <row r="29" spans="1:8" x14ac:dyDescent="0.25">
      <c r="A29" s="3" t="s">
        <v>20</v>
      </c>
      <c r="B29" s="5" t="s">
        <v>21</v>
      </c>
      <c r="C29" s="24">
        <f>C30+C32</f>
        <v>20.7</v>
      </c>
      <c r="D29" s="24">
        <f>D30+D32</f>
        <v>109.99579999999997</v>
      </c>
      <c r="E29" s="24"/>
      <c r="F29" s="24">
        <f>D29/586.8*100</f>
        <v>18.74502385821404</v>
      </c>
      <c r="H29" s="21"/>
    </row>
    <row r="30" spans="1:8" x14ac:dyDescent="0.25">
      <c r="A30" s="3">
        <v>1</v>
      </c>
      <c r="B30" s="5" t="s">
        <v>56</v>
      </c>
      <c r="C30" s="24"/>
      <c r="D30" s="24">
        <f>D31</f>
        <v>19.5045</v>
      </c>
      <c r="E30" s="24"/>
      <c r="F30" s="24">
        <f>F31</f>
        <v>5.5711225364181658</v>
      </c>
      <c r="H30" s="21"/>
    </row>
    <row r="31" spans="1:8" x14ac:dyDescent="0.25">
      <c r="A31" s="3"/>
      <c r="B31" s="18" t="s">
        <v>50</v>
      </c>
      <c r="C31" s="24"/>
      <c r="D31" s="25">
        <f>D16</f>
        <v>19.5045</v>
      </c>
      <c r="E31" s="24"/>
      <c r="F31" s="25">
        <f>D31/350.1*100</f>
        <v>5.5711225364181658</v>
      </c>
      <c r="H31" s="21"/>
    </row>
    <row r="32" spans="1:8" x14ac:dyDescent="0.25">
      <c r="A32" s="3">
        <v>2</v>
      </c>
      <c r="B32" s="5" t="s">
        <v>55</v>
      </c>
      <c r="C32" s="24">
        <f>SUM(C33:C36)</f>
        <v>20.7</v>
      </c>
      <c r="D32" s="24">
        <f>SUM(D33:D36)</f>
        <v>90.491299999999981</v>
      </c>
      <c r="E32" s="24">
        <f>SUM(E33:E36)</f>
        <v>445.92153846153843</v>
      </c>
      <c r="F32" s="24">
        <f>D32/236.7*100</f>
        <v>38.230376003379803</v>
      </c>
      <c r="H32" s="21"/>
    </row>
    <row r="33" spans="1:8" x14ac:dyDescent="0.25">
      <c r="A33" s="3" t="s">
        <v>57</v>
      </c>
      <c r="B33" s="18" t="s">
        <v>51</v>
      </c>
      <c r="C33" s="24"/>
      <c r="D33" s="25">
        <f>D18*20/100</f>
        <v>2.2856000000000001</v>
      </c>
      <c r="E33" s="24"/>
      <c r="F33" s="25">
        <f>D33/161.6*100</f>
        <v>1.4143564356435645</v>
      </c>
      <c r="H33" s="22"/>
    </row>
    <row r="34" spans="1:8" x14ac:dyDescent="0.25">
      <c r="A34" s="3" t="s">
        <v>57</v>
      </c>
      <c r="B34" s="18" t="s">
        <v>52</v>
      </c>
      <c r="C34" s="25">
        <v>19.5</v>
      </c>
      <c r="D34" s="25">
        <f>D19*30/100</f>
        <v>86.954699999999988</v>
      </c>
      <c r="E34" s="25">
        <f>D34/C34*100</f>
        <v>445.92153846153843</v>
      </c>
      <c r="F34" s="25">
        <f>D34/59.7*100</f>
        <v>145.65276381909544</v>
      </c>
      <c r="H34" s="22"/>
    </row>
    <row r="35" spans="1:8" x14ac:dyDescent="0.25">
      <c r="A35" s="3" t="s">
        <v>57</v>
      </c>
      <c r="B35" s="18" t="s">
        <v>53</v>
      </c>
      <c r="C35" s="25"/>
      <c r="D35" s="25">
        <f>D20*10/100</f>
        <v>0.45099999999999996</v>
      </c>
      <c r="E35" s="24"/>
      <c r="F35" s="25">
        <f>D35/14.8*100</f>
        <v>3.0472972972972965</v>
      </c>
      <c r="H35" s="22"/>
    </row>
    <row r="36" spans="1:8" ht="30" x14ac:dyDescent="0.25">
      <c r="A36" s="3" t="s">
        <v>57</v>
      </c>
      <c r="B36" s="18" t="s">
        <v>54</v>
      </c>
      <c r="C36" s="25">
        <v>1.2</v>
      </c>
      <c r="D36" s="25">
        <f>D21*40/100</f>
        <v>0.8</v>
      </c>
      <c r="E36" s="24"/>
      <c r="F36" s="25">
        <f>D36/0.6*100</f>
        <v>133.33333333333334</v>
      </c>
      <c r="H36" s="22"/>
    </row>
    <row r="37" spans="1:8" s="13" customFormat="1" x14ac:dyDescent="0.25">
      <c r="A37" s="11" t="s">
        <v>22</v>
      </c>
      <c r="B37" s="12" t="s">
        <v>23</v>
      </c>
      <c r="C37" s="27">
        <f>+C38</f>
        <v>34406.376000000004</v>
      </c>
      <c r="D37" s="27">
        <f t="shared" ref="D37" si="1">+D38</f>
        <v>13842.098221</v>
      </c>
      <c r="E37" s="24">
        <f t="shared" ref="E37:E38" si="2">+D37/C37*100</f>
        <v>40.231200812895842</v>
      </c>
      <c r="F37" s="27">
        <f>F38</f>
        <v>803.32529864778598</v>
      </c>
      <c r="H37" s="23"/>
    </row>
    <row r="38" spans="1:8" s="13" customFormat="1" x14ac:dyDescent="0.25">
      <c r="A38" s="11" t="s">
        <v>8</v>
      </c>
      <c r="B38" s="12" t="s">
        <v>24</v>
      </c>
      <c r="C38" s="27">
        <f>+C39+C42+C45+C48+C49+C50+C53+C56+C57+C58</f>
        <v>34406.376000000004</v>
      </c>
      <c r="D38" s="27">
        <f t="shared" ref="D38" si="3">+D39+D42+D45+D48+D49+D50+D53+D56+D57+D58</f>
        <v>13842.098221</v>
      </c>
      <c r="E38" s="24">
        <f t="shared" si="2"/>
        <v>40.231200812895842</v>
      </c>
      <c r="F38" s="27">
        <f>D38/1723.1*100</f>
        <v>803.32529864778598</v>
      </c>
    </row>
    <row r="39" spans="1:8" s="13" customFormat="1" x14ac:dyDescent="0.25">
      <c r="A39" s="11">
        <v>1</v>
      </c>
      <c r="B39" s="12" t="s">
        <v>17</v>
      </c>
      <c r="C39" s="27">
        <f>+C40+C41</f>
        <v>0</v>
      </c>
      <c r="D39" s="27">
        <f t="shared" ref="D39" si="4">+D40+D41</f>
        <v>0</v>
      </c>
      <c r="E39" s="24"/>
      <c r="F39" s="27"/>
    </row>
    <row r="40" spans="1:8" s="13" customFormat="1" x14ac:dyDescent="0.25">
      <c r="A40" s="14" t="s">
        <v>25</v>
      </c>
      <c r="B40" s="15" t="s">
        <v>18</v>
      </c>
      <c r="C40" s="28"/>
      <c r="D40" s="28"/>
      <c r="E40" s="25"/>
      <c r="F40" s="28"/>
    </row>
    <row r="41" spans="1:8" s="13" customFormat="1" x14ac:dyDescent="0.25">
      <c r="A41" s="14" t="s">
        <v>26</v>
      </c>
      <c r="B41" s="15" t="s">
        <v>19</v>
      </c>
      <c r="C41" s="28"/>
      <c r="D41" s="28"/>
      <c r="E41" s="25"/>
      <c r="F41" s="28"/>
    </row>
    <row r="42" spans="1:8" s="13" customFormat="1" ht="31.5" x14ac:dyDescent="0.25">
      <c r="A42" s="11">
        <v>2</v>
      </c>
      <c r="B42" s="12" t="s">
        <v>27</v>
      </c>
      <c r="C42" s="27">
        <f>C43+C44</f>
        <v>5989</v>
      </c>
      <c r="D42" s="27">
        <f t="shared" ref="D42:F42" si="5">D43+D44</f>
        <v>2885.1</v>
      </c>
      <c r="E42" s="27">
        <f t="shared" si="5"/>
        <v>48.17331774920688</v>
      </c>
      <c r="F42" s="27">
        <f t="shared" si="5"/>
        <v>0</v>
      </c>
    </row>
    <row r="43" spans="1:8" s="13" customFormat="1" x14ac:dyDescent="0.25">
      <c r="A43" s="14" t="s">
        <v>44</v>
      </c>
      <c r="B43" s="15" t="s">
        <v>18</v>
      </c>
      <c r="C43" s="28"/>
      <c r="D43" s="28"/>
      <c r="E43" s="28"/>
      <c r="F43" s="28"/>
    </row>
    <row r="44" spans="1:8" s="13" customFormat="1" x14ac:dyDescent="0.25">
      <c r="A44" s="14" t="s">
        <v>45</v>
      </c>
      <c r="B44" s="15" t="s">
        <v>19</v>
      </c>
      <c r="C44" s="28">
        <v>5989</v>
      </c>
      <c r="D44" s="20">
        <v>2885.1</v>
      </c>
      <c r="E44" s="28">
        <f>D44/C44*100</f>
        <v>48.17331774920688</v>
      </c>
      <c r="F44" s="28"/>
    </row>
    <row r="45" spans="1:8" s="13" customFormat="1" x14ac:dyDescent="0.25">
      <c r="A45" s="11">
        <v>3</v>
      </c>
      <c r="B45" s="12" t="s">
        <v>28</v>
      </c>
      <c r="C45" s="27">
        <f>C46+C47</f>
        <v>0</v>
      </c>
      <c r="D45" s="27">
        <f t="shared" ref="D45:E45" si="6">D46+D47</f>
        <v>0</v>
      </c>
      <c r="E45" s="27">
        <f t="shared" si="6"/>
        <v>0</v>
      </c>
      <c r="F45" s="27"/>
    </row>
    <row r="46" spans="1:8" s="13" customFormat="1" x14ac:dyDescent="0.25">
      <c r="A46" s="14" t="s">
        <v>48</v>
      </c>
      <c r="B46" s="15" t="s">
        <v>18</v>
      </c>
      <c r="C46" s="28"/>
      <c r="D46" s="28"/>
      <c r="E46" s="28"/>
      <c r="F46" s="28"/>
    </row>
    <row r="47" spans="1:8" s="13" customFormat="1" x14ac:dyDescent="0.25">
      <c r="A47" s="14" t="s">
        <v>49</v>
      </c>
      <c r="B47" s="15" t="s">
        <v>19</v>
      </c>
      <c r="C47" s="28"/>
      <c r="D47" s="28">
        <f>SUM(G47:K47)</f>
        <v>0</v>
      </c>
      <c r="E47" s="28">
        <f>D47</f>
        <v>0</v>
      </c>
      <c r="F47" s="28"/>
    </row>
    <row r="48" spans="1:8" s="13" customFormat="1" x14ac:dyDescent="0.25">
      <c r="A48" s="11">
        <v>4</v>
      </c>
      <c r="B48" s="12" t="s">
        <v>29</v>
      </c>
      <c r="C48" s="28"/>
      <c r="D48" s="28"/>
      <c r="E48" s="28"/>
      <c r="F48" s="28"/>
    </row>
    <row r="49" spans="1:9" s="13" customFormat="1" x14ac:dyDescent="0.25">
      <c r="A49" s="11">
        <v>5</v>
      </c>
      <c r="B49" s="12" t="s">
        <v>30</v>
      </c>
      <c r="C49" s="28"/>
      <c r="D49" s="28"/>
      <c r="E49" s="28"/>
      <c r="F49" s="28"/>
    </row>
    <row r="50" spans="1:9" s="13" customFormat="1" x14ac:dyDescent="0.25">
      <c r="A50" s="11">
        <v>6</v>
      </c>
      <c r="B50" s="12" t="s">
        <v>31</v>
      </c>
      <c r="C50" s="27">
        <f>+C51+C52</f>
        <v>28417.376</v>
      </c>
      <c r="D50" s="27">
        <f>+D51+D52</f>
        <v>10956.998221</v>
      </c>
      <c r="E50" s="24">
        <f>D50/C50*100</f>
        <v>38.557389046054077</v>
      </c>
      <c r="F50" s="27">
        <f>D50/3659.8*100</f>
        <v>299.38789608721788</v>
      </c>
    </row>
    <row r="51" spans="1:9" s="13" customFormat="1" x14ac:dyDescent="0.25">
      <c r="A51" s="14" t="s">
        <v>32</v>
      </c>
      <c r="B51" s="15" t="s">
        <v>14</v>
      </c>
      <c r="C51" s="28">
        <v>15089.4</v>
      </c>
      <c r="D51" s="20">
        <v>9475.3911339999995</v>
      </c>
      <c r="E51" s="25">
        <f>+D51/C51*100</f>
        <v>62.79501593171365</v>
      </c>
      <c r="F51" s="28">
        <f>D51/6760.9*100</f>
        <v>140.14984889585708</v>
      </c>
      <c r="I51" s="17"/>
    </row>
    <row r="52" spans="1:9" s="13" customFormat="1" x14ac:dyDescent="0.25">
      <c r="A52" s="14" t="s">
        <v>33</v>
      </c>
      <c r="B52" s="15" t="s">
        <v>16</v>
      </c>
      <c r="C52" s="28">
        <v>13327.976000000001</v>
      </c>
      <c r="D52" s="20">
        <f>1455.777087+25.83</f>
        <v>1481.6070869999999</v>
      </c>
      <c r="E52" s="25">
        <f>+D52/C52*100</f>
        <v>11.116519770143642</v>
      </c>
      <c r="F52" s="29">
        <f>D52/196.9*100</f>
        <v>752.46677856780082</v>
      </c>
    </row>
    <row r="53" spans="1:9" s="13" customFormat="1" x14ac:dyDescent="0.25">
      <c r="A53" s="11">
        <v>7</v>
      </c>
      <c r="B53" s="12" t="s">
        <v>34</v>
      </c>
      <c r="C53" s="27">
        <f>C54+C55</f>
        <v>0</v>
      </c>
      <c r="D53" s="27">
        <f t="shared" ref="D53" si="7">D54+D55</f>
        <v>0</v>
      </c>
      <c r="E53" s="24"/>
      <c r="F53" s="27"/>
    </row>
    <row r="54" spans="1:9" s="13" customFormat="1" x14ac:dyDescent="0.25">
      <c r="A54" s="14" t="s">
        <v>46</v>
      </c>
      <c r="B54" s="15" t="s">
        <v>18</v>
      </c>
      <c r="C54" s="28"/>
      <c r="D54" s="28"/>
      <c r="E54" s="28"/>
      <c r="F54" s="28"/>
    </row>
    <row r="55" spans="1:9" s="13" customFormat="1" x14ac:dyDescent="0.25">
      <c r="A55" s="14" t="s">
        <v>47</v>
      </c>
      <c r="B55" s="15" t="s">
        <v>19</v>
      </c>
      <c r="C55" s="28"/>
      <c r="D55" s="28"/>
      <c r="E55" s="25"/>
      <c r="F55" s="28"/>
    </row>
    <row r="56" spans="1:9" s="13" customFormat="1" x14ac:dyDescent="0.25">
      <c r="A56" s="11">
        <v>8</v>
      </c>
      <c r="B56" s="12" t="s">
        <v>35</v>
      </c>
      <c r="C56" s="28"/>
      <c r="D56" s="28"/>
      <c r="E56" s="28"/>
      <c r="F56" s="28"/>
    </row>
    <row r="57" spans="1:9" s="13" customFormat="1" ht="31.5" x14ac:dyDescent="0.25">
      <c r="A57" s="11">
        <v>9</v>
      </c>
      <c r="B57" s="12" t="s">
        <v>36</v>
      </c>
      <c r="C57" s="28"/>
      <c r="D57" s="28"/>
      <c r="E57" s="28"/>
      <c r="F57" s="28"/>
    </row>
    <row r="58" spans="1:9" s="13" customFormat="1" x14ac:dyDescent="0.25">
      <c r="A58" s="11">
        <v>10</v>
      </c>
      <c r="B58" s="12" t="s">
        <v>37</v>
      </c>
      <c r="C58" s="28"/>
      <c r="D58" s="28"/>
      <c r="E58" s="28"/>
      <c r="F58" s="28"/>
    </row>
    <row r="59" spans="1:9" s="13" customFormat="1" x14ac:dyDescent="0.25">
      <c r="A59" s="11" t="s">
        <v>10</v>
      </c>
      <c r="B59" s="12" t="s">
        <v>38</v>
      </c>
      <c r="C59" s="28"/>
      <c r="D59" s="28"/>
      <c r="E59" s="28"/>
      <c r="F59" s="28"/>
    </row>
    <row r="60" spans="1:9" s="13" customFormat="1" x14ac:dyDescent="0.25">
      <c r="A60" s="11" t="s">
        <v>20</v>
      </c>
      <c r="B60" s="12" t="s">
        <v>39</v>
      </c>
      <c r="C60" s="16"/>
      <c r="D60" s="16"/>
      <c r="E60" s="16"/>
      <c r="F60" s="16"/>
    </row>
    <row r="61" spans="1:9" x14ac:dyDescent="0.25">
      <c r="A61" s="9"/>
      <c r="E61" s="7"/>
    </row>
    <row r="62" spans="1:9" x14ac:dyDescent="0.25">
      <c r="A62" s="9"/>
      <c r="E62" s="7"/>
    </row>
    <row r="63" spans="1:9" x14ac:dyDescent="0.25">
      <c r="A63" s="9"/>
      <c r="E63" s="2"/>
    </row>
  </sheetData>
  <mergeCells count="10">
    <mergeCell ref="E1:F2"/>
    <mergeCell ref="A1:B1"/>
    <mergeCell ref="A2:B2"/>
    <mergeCell ref="A4:F4"/>
    <mergeCell ref="A7:F7"/>
    <mergeCell ref="A9:F9"/>
    <mergeCell ref="E10:F10"/>
    <mergeCell ref="A5:F5"/>
    <mergeCell ref="A3:F3"/>
    <mergeCell ref="A8:F8"/>
  </mergeCells>
  <pageMargins left="0.45" right="0.2" top="0.7" bottom="0.25" header="0.3" footer="0.3"/>
  <pageSetup paperSize="9" scale="7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9 thang</vt:lpstr>
      <vt:lpstr>'9 thang'!chuong_pl_105</vt:lpstr>
      <vt:lpstr>'9 thang'!chuong_pl_105_name</vt:lpstr>
      <vt:lpstr>'9 thang'!chuong_pl_105_name_name</vt:lpstr>
      <vt:lpstr>'9 thang'!Print_Area</vt:lpstr>
      <vt:lpstr>'9 thang'!Print_Titles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</dc:creator>
  <cp:lastModifiedBy>TinhTu</cp:lastModifiedBy>
  <cp:lastPrinted>2026-04-09T09:56:45Z</cp:lastPrinted>
  <dcterms:created xsi:type="dcterms:W3CDTF">2026-04-03T00:33:01Z</dcterms:created>
  <dcterms:modified xsi:type="dcterms:W3CDTF">2026-10-09T07:11:38Z</dcterms:modified>
</cp:coreProperties>
</file>